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9980" windowHeight="20580" tabRatio="500" firstSheet="1" activeTab="1"/>
  </bookViews>
  <sheets>
    <sheet name="Summary" sheetId="1" r:id="rId1"/>
    <sheet name="Profit &amp; Loss 12 months" sheetId="10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0" l="1"/>
  <c r="J7" i="10"/>
  <c r="K7" i="10"/>
  <c r="L7" i="10"/>
  <c r="M7" i="10"/>
  <c r="N7" i="10"/>
  <c r="O7" i="10"/>
  <c r="P7" i="10"/>
  <c r="I7" i="10"/>
  <c r="F7" i="10"/>
  <c r="G7" i="10"/>
  <c r="H7" i="10"/>
  <c r="E7" i="10"/>
  <c r="L27" i="10"/>
  <c r="M27" i="10"/>
  <c r="N27" i="10"/>
  <c r="O27" i="10"/>
  <c r="P27" i="10"/>
  <c r="J27" i="10"/>
  <c r="K27" i="10"/>
  <c r="E27" i="10"/>
  <c r="F27" i="10"/>
  <c r="G27" i="10"/>
  <c r="H27" i="10"/>
  <c r="I27" i="10"/>
  <c r="Q27" i="10"/>
  <c r="Q26" i="10"/>
  <c r="Q25" i="10"/>
  <c r="Q24" i="10"/>
  <c r="Q23" i="10"/>
  <c r="Q22" i="10"/>
  <c r="Q21" i="10"/>
  <c r="Q20" i="10"/>
  <c r="G17" i="10"/>
  <c r="H17" i="10"/>
  <c r="H18" i="10"/>
  <c r="I17" i="10"/>
  <c r="I18" i="10"/>
  <c r="J16" i="10"/>
  <c r="J17" i="10"/>
  <c r="J18" i="10"/>
  <c r="K16" i="10"/>
  <c r="K17" i="10"/>
  <c r="K18" i="10"/>
  <c r="L16" i="10"/>
  <c r="L17" i="10"/>
  <c r="L18" i="10"/>
  <c r="M16" i="10"/>
  <c r="M17" i="10"/>
  <c r="M18" i="10"/>
  <c r="N16" i="10"/>
  <c r="N17" i="10"/>
  <c r="N18" i="10"/>
  <c r="O16" i="10"/>
  <c r="O17" i="10"/>
  <c r="O18" i="10"/>
  <c r="P16" i="10"/>
  <c r="P17" i="10"/>
  <c r="P18" i="10"/>
  <c r="Q18" i="10"/>
  <c r="Q17" i="10"/>
  <c r="Q16" i="10"/>
  <c r="Q15" i="10"/>
  <c r="Q14" i="10"/>
  <c r="E12" i="10"/>
  <c r="E19" i="10"/>
  <c r="E28" i="10"/>
  <c r="E33" i="10"/>
  <c r="E36" i="10"/>
  <c r="E11" i="10"/>
  <c r="E40" i="10"/>
  <c r="F12" i="10"/>
  <c r="F19" i="10"/>
  <c r="F28" i="10"/>
  <c r="F33" i="10"/>
  <c r="F36" i="10"/>
  <c r="F11" i="10"/>
  <c r="F40" i="10"/>
  <c r="F42" i="10"/>
  <c r="G12" i="10"/>
  <c r="G19" i="10"/>
  <c r="G28" i="10"/>
  <c r="G33" i="10"/>
  <c r="G37" i="10"/>
  <c r="G38" i="10"/>
  <c r="G36" i="10"/>
  <c r="G11" i="10"/>
  <c r="G40" i="10"/>
  <c r="G42" i="10"/>
  <c r="H38" i="10"/>
  <c r="P12" i="10"/>
  <c r="P19" i="10"/>
  <c r="P28" i="10"/>
  <c r="P33" i="10"/>
  <c r="P36" i="10"/>
  <c r="P11" i="10"/>
  <c r="O12" i="10"/>
  <c r="O19" i="10"/>
  <c r="O28" i="10"/>
  <c r="O33" i="10"/>
  <c r="O36" i="10"/>
  <c r="O11" i="10"/>
  <c r="N12" i="10"/>
  <c r="N19" i="10"/>
  <c r="N28" i="10"/>
  <c r="N33" i="10"/>
  <c r="N36" i="10"/>
  <c r="N11" i="10"/>
  <c r="M12" i="10"/>
  <c r="M19" i="10"/>
  <c r="M28" i="10"/>
  <c r="M33" i="10"/>
  <c r="M36" i="10"/>
  <c r="M11" i="10"/>
  <c r="L12" i="10"/>
  <c r="L19" i="10"/>
  <c r="L28" i="10"/>
  <c r="L33" i="10"/>
  <c r="L36" i="10"/>
  <c r="L11" i="10"/>
  <c r="K12" i="10"/>
  <c r="K19" i="10"/>
  <c r="K28" i="10"/>
  <c r="K33" i="10"/>
  <c r="K36" i="10"/>
  <c r="K11" i="10"/>
  <c r="J12" i="10"/>
  <c r="J19" i="10"/>
  <c r="J28" i="10"/>
  <c r="J33" i="10"/>
  <c r="J36" i="10"/>
  <c r="J11" i="10"/>
  <c r="I12" i="10"/>
  <c r="I19" i="10"/>
  <c r="I28" i="10"/>
  <c r="I33" i="10"/>
  <c r="I36" i="10"/>
  <c r="I11" i="10"/>
  <c r="H33" i="10"/>
  <c r="H12" i="10"/>
  <c r="H19" i="10"/>
  <c r="H28" i="10"/>
  <c r="H36" i="10"/>
  <c r="H11" i="10"/>
  <c r="Q7" i="10"/>
  <c r="Q12" i="10"/>
  <c r="Q19" i="10"/>
  <c r="Q28" i="10"/>
  <c r="Q33" i="10"/>
  <c r="Q36" i="10"/>
  <c r="Q11" i="10"/>
  <c r="Q40" i="10"/>
  <c r="P40" i="10"/>
  <c r="O40" i="10"/>
  <c r="N40" i="10"/>
  <c r="M40" i="10"/>
  <c r="L40" i="10"/>
  <c r="K40" i="10"/>
  <c r="J40" i="10"/>
  <c r="I40" i="10"/>
  <c r="H40" i="10"/>
  <c r="H42" i="10"/>
  <c r="I42" i="10"/>
  <c r="J42" i="10"/>
  <c r="K42" i="10"/>
  <c r="L42" i="10"/>
  <c r="M42" i="10"/>
  <c r="N42" i="10"/>
  <c r="O42" i="10"/>
  <c r="P42" i="10"/>
  <c r="Q42" i="10"/>
</calcChain>
</file>

<file path=xl/comments1.xml><?xml version="1.0" encoding="utf-8"?>
<comments xmlns="http://schemas.openxmlformats.org/spreadsheetml/2006/main">
  <authors>
    <author>Fabian Westerheide</author>
  </authors>
  <commentList>
    <comment ref="H38" authorId="0">
      <text>
        <r>
          <rPr>
            <b/>
            <sz val="9"/>
            <color indexed="81"/>
            <rFont val="Calibri"/>
            <family val="2"/>
          </rPr>
          <t>Fabian Westerheide:</t>
        </r>
        <r>
          <rPr>
            <sz val="9"/>
            <color indexed="81"/>
            <rFont val="Calibri"/>
            <family val="2"/>
          </rPr>
          <t xml:space="preserve">
3000€ Brautkleider
500€ Reisekosten + Sonstiges</t>
        </r>
      </text>
    </comment>
  </commentList>
</comments>
</file>

<file path=xl/sharedStrings.xml><?xml version="1.0" encoding="utf-8"?>
<sst xmlns="http://schemas.openxmlformats.org/spreadsheetml/2006/main" count="63" uniqueCount="52">
  <si>
    <t>Vertrieb</t>
  </si>
  <si>
    <t>Payment</t>
  </si>
  <si>
    <t>Administration</t>
  </si>
  <si>
    <t>SEM</t>
  </si>
  <si>
    <t>Display</t>
  </si>
  <si>
    <t>Print</t>
  </si>
  <si>
    <t>FB</t>
  </si>
  <si>
    <t>Commission</t>
  </si>
  <si>
    <t>Affiliate</t>
  </si>
  <si>
    <t>SEO</t>
  </si>
  <si>
    <t>Server</t>
  </si>
  <si>
    <t>Domains</t>
  </si>
  <si>
    <t>IT &amp; PM</t>
  </si>
  <si>
    <t>Software</t>
  </si>
  <si>
    <t>Sales/Marketing</t>
  </si>
  <si>
    <t>Cashflow</t>
  </si>
  <si>
    <t>Free Cashflow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</si>
  <si>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</si>
  <si>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</si>
  <si>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</si>
  <si>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</si>
  <si>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</si>
  <si>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</si>
  <si>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</si>
  <si>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</si>
  <si>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</si>
  <si>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</si>
  <si>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</si>
  <si>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</si>
  <si>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Gesamtjahr</t>
  </si>
  <si>
    <t>IST</t>
  </si>
  <si>
    <t>PLAN</t>
  </si>
  <si>
    <t>IT (Freelancer)</t>
  </si>
  <si>
    <t>Sign Up</t>
  </si>
  <si>
    <t>Recurring</t>
  </si>
  <si>
    <t>Umsatz</t>
  </si>
  <si>
    <t>Kosten</t>
  </si>
  <si>
    <t>Personal</t>
  </si>
  <si>
    <t>Gründer</t>
  </si>
  <si>
    <t>Praktikanten</t>
  </si>
  <si>
    <t>Operations</t>
  </si>
  <si>
    <t>Nebenskosten</t>
  </si>
  <si>
    <t>Finanzplanung Startup</t>
  </si>
  <si>
    <t>Fabian Westerheide</t>
  </si>
  <si>
    <t>Bootstrapping.me</t>
  </si>
  <si>
    <t>Ausstattung</t>
  </si>
  <si>
    <t>Büro</t>
  </si>
  <si>
    <t>Beratungen (Anwälte, Steuern, Abschlüsse)</t>
  </si>
  <si>
    <t>Reisen</t>
  </si>
  <si>
    <t>Spesen</t>
  </si>
  <si>
    <t>Sonstiges</t>
  </si>
  <si>
    <t>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</si>
</sst>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[$€-407]_-;\-* #,##0\ [$€-407]_-;_-* &quot;-&quot;??\ [$€-407]_-;_-@_-"/>
    <numFmt numFmtId="165" formatCode="_-* #,##0\ &quot;€&quot;_-;\-* #,##0\ &quot;€&quot;_-;_-* &quot;-&quot;??\ &quot;€&quot;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3366FF"/>
      <name val="Calibri"/>
      <scheme val="minor"/>
    </font>
    <font>
      <b/>
      <sz val="12"/>
      <name val="Calibri"/>
      <scheme val="minor"/>
    </font>
    <font>
      <sz val="12"/>
      <color theme="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theme="4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2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6" borderId="0" xfId="0" applyFill="1" applyBorder="1"/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8" fillId="4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3" borderId="0" xfId="0" applyFill="1" applyBorder="1"/>
    <xf numFmtId="0" fontId="2" fillId="2" borderId="4" xfId="0" applyFont="1" applyFill="1" applyBorder="1"/>
    <xf numFmtId="165" fontId="7" fillId="3" borderId="0" xfId="1" applyNumberFormat="1" applyFont="1" applyFill="1" applyBorder="1"/>
    <xf numFmtId="165" fontId="7" fillId="6" borderId="0" xfId="1" applyNumberFormat="1" applyFont="1" applyFill="1" applyBorder="1"/>
    <xf numFmtId="0" fontId="0" fillId="2" borderId="4" xfId="0" applyFill="1" applyBorder="1" applyAlignment="1">
      <alignment horizontal="left" indent="1"/>
    </xf>
    <xf numFmtId="165" fontId="5" fillId="3" borderId="0" xfId="1" applyNumberFormat="1" applyFont="1" applyFill="1" applyBorder="1"/>
    <xf numFmtId="165" fontId="5" fillId="6" borderId="0" xfId="1" applyNumberFormat="1" applyFont="1" applyFill="1" applyBorder="1"/>
    <xf numFmtId="164" fontId="2" fillId="3" borderId="0" xfId="0" applyNumberFormat="1" applyFont="1" applyFill="1" applyBorder="1"/>
    <xf numFmtId="164" fontId="2" fillId="6" borderId="0" xfId="0" applyNumberFormat="1" applyFont="1" applyFill="1" applyBorder="1"/>
    <xf numFmtId="164" fontId="0" fillId="3" borderId="0" xfId="0" applyNumberFormat="1" applyFill="1" applyBorder="1"/>
    <xf numFmtId="164" fontId="0" fillId="6" borderId="0" xfId="0" applyNumberFormat="1" applyFill="1" applyBorder="1"/>
    <xf numFmtId="164" fontId="6" fillId="3" borderId="0" xfId="0" applyNumberFormat="1" applyFont="1" applyFill="1" applyBorder="1"/>
    <xf numFmtId="164" fontId="6" fillId="6" borderId="0" xfId="0" applyNumberFormat="1" applyFont="1" applyFill="1" applyBorder="1"/>
    <xf numFmtId="165" fontId="0" fillId="3" borderId="0" xfId="0" applyNumberFormat="1" applyFill="1" applyBorder="1"/>
    <xf numFmtId="165" fontId="0" fillId="6" borderId="0" xfId="0" applyNumberFormat="1" applyFill="1" applyBorder="1"/>
    <xf numFmtId="0" fontId="0" fillId="2" borderId="5" xfId="0" applyFill="1" applyBorder="1"/>
    <xf numFmtId="165" fontId="0" fillId="3" borderId="6" xfId="0" applyNumberFormat="1" applyFill="1" applyBorder="1"/>
    <xf numFmtId="165" fontId="0" fillId="6" borderId="6" xfId="0" applyNumberFormat="1" applyFill="1" applyBorder="1"/>
    <xf numFmtId="0" fontId="8" fillId="5" borderId="8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8" xfId="0" applyFill="1" applyBorder="1"/>
    <xf numFmtId="165" fontId="7" fillId="6" borderId="8" xfId="1" applyNumberFormat="1" applyFont="1" applyFill="1" applyBorder="1"/>
    <xf numFmtId="165" fontId="5" fillId="6" borderId="8" xfId="1" applyNumberFormat="1" applyFont="1" applyFill="1" applyBorder="1"/>
    <xf numFmtId="164" fontId="2" fillId="6" borderId="8" xfId="0" applyNumberFormat="1" applyFont="1" applyFill="1" applyBorder="1"/>
    <xf numFmtId="164" fontId="0" fillId="6" borderId="8" xfId="0" applyNumberFormat="1" applyFill="1" applyBorder="1"/>
    <xf numFmtId="164" fontId="6" fillId="6" borderId="8" xfId="0" applyNumberFormat="1" applyFont="1" applyFill="1" applyBorder="1"/>
    <xf numFmtId="165" fontId="0" fillId="6" borderId="8" xfId="0" applyNumberFormat="1" applyFill="1" applyBorder="1"/>
    <xf numFmtId="164" fontId="11" fillId="3" borderId="0" xfId="0" applyNumberFormat="1" applyFont="1" applyFill="1" applyBorder="1"/>
    <xf numFmtId="0" fontId="0" fillId="2" borderId="2" xfId="0" applyFill="1" applyBorder="1" applyAlignment="1">
      <alignment horizontal="center"/>
    </xf>
    <xf numFmtId="165" fontId="5" fillId="6" borderId="7" xfId="0" applyNumberFormat="1" applyFont="1" applyFill="1" applyBorder="1"/>
  </cellXfs>
  <cellStyles count="42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baseColWidth="10" defaultColWidth="10.83203125" defaultRowHeight="15" x14ac:dyDescent="0"/>
  <cols>
    <col min="1" max="16384" width="10.83203125" style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D42" sqref="D42"/>
    </sheetView>
  </sheetViews>
  <sheetFormatPr baseColWidth="10" defaultColWidth="10.83203125" defaultRowHeight="15" x14ac:dyDescent="0"/>
  <cols>
    <col min="1" max="3" width="10.83203125" style="1"/>
    <col min="4" max="4" width="22.5" style="1" bestFit="1" customWidth="1"/>
    <col min="5" max="5" width="12" style="1" bestFit="1" customWidth="1"/>
    <col min="6" max="16" width="12.1640625" style="1" bestFit="1" customWidth="1"/>
    <col min="17" max="17" width="12" style="1" bestFit="1" customWidth="1"/>
    <col min="18" max="16384" width="10.83203125" style="1"/>
  </cols>
  <sheetData>
    <row r="1" spans="1:17">
      <c r="A1" s="1" t="s">
        <v>42</v>
      </c>
    </row>
    <row r="2" spans="1:17" ht="16" thickBot="1">
      <c r="A2" s="1" t="s">
        <v>43</v>
      </c>
    </row>
    <row r="3" spans="1:17">
      <c r="A3" s="1" t="s">
        <v>44</v>
      </c>
      <c r="D3" s="3"/>
      <c r="E3" s="38">
        <v>2015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4"/>
    </row>
    <row r="4" spans="1:17">
      <c r="D4" s="5"/>
      <c r="E4" s="6" t="s">
        <v>30</v>
      </c>
      <c r="F4" s="6" t="s">
        <v>30</v>
      </c>
      <c r="G4" s="6" t="s">
        <v>30</v>
      </c>
      <c r="H4" s="6" t="s">
        <v>30</v>
      </c>
      <c r="I4" s="7" t="s">
        <v>31</v>
      </c>
      <c r="J4" s="7" t="s">
        <v>31</v>
      </c>
      <c r="K4" s="7" t="s">
        <v>31</v>
      </c>
      <c r="L4" s="7" t="s">
        <v>31</v>
      </c>
      <c r="M4" s="7" t="s">
        <v>31</v>
      </c>
      <c r="N4" s="7" t="s">
        <v>31</v>
      </c>
      <c r="O4" s="7" t="s">
        <v>31</v>
      </c>
      <c r="P4" s="7" t="s">
        <v>31</v>
      </c>
      <c r="Q4" s="28" t="s">
        <v>31</v>
      </c>
    </row>
    <row r="5" spans="1:17">
      <c r="D5" s="5"/>
      <c r="E5" s="8" t="s">
        <v>17</v>
      </c>
      <c r="F5" s="8" t="s">
        <v>18</v>
      </c>
      <c r="G5" s="8" t="s">
        <v>19</v>
      </c>
      <c r="H5" s="8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29" t="s">
        <v>29</v>
      </c>
    </row>
    <row r="6" spans="1:17">
      <c r="D6" s="5"/>
      <c r="E6" s="10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30"/>
    </row>
    <row r="7" spans="1:17">
      <c r="D7" s="11" t="s">
        <v>35</v>
      </c>
      <c r="E7" s="12">
        <f>E8+E9</f>
        <v>500</v>
      </c>
      <c r="F7" s="12">
        <f t="shared" ref="F7:H7" si="0">F8+F9</f>
        <v>650</v>
      </c>
      <c r="G7" s="12">
        <f t="shared" si="0"/>
        <v>850</v>
      </c>
      <c r="H7" s="12">
        <f t="shared" si="0"/>
        <v>1050</v>
      </c>
      <c r="I7" s="13">
        <f>I8+I9</f>
        <v>1400</v>
      </c>
      <c r="J7" s="13">
        <f t="shared" ref="J7:P7" si="1">J8+J9</f>
        <v>2200</v>
      </c>
      <c r="K7" s="13">
        <f t="shared" si="1"/>
        <v>3000</v>
      </c>
      <c r="L7" s="13">
        <f t="shared" si="1"/>
        <v>3700</v>
      </c>
      <c r="M7" s="13">
        <f t="shared" si="1"/>
        <v>4900</v>
      </c>
      <c r="N7" s="13">
        <f t="shared" si="1"/>
        <v>6100</v>
      </c>
      <c r="O7" s="13">
        <f t="shared" si="1"/>
        <v>7500</v>
      </c>
      <c r="P7" s="13">
        <f t="shared" si="1"/>
        <v>8800</v>
      </c>
      <c r="Q7" s="31">
        <f>SUM(E7:P7)</f>
        <v>40650</v>
      </c>
    </row>
    <row r="8" spans="1:17">
      <c r="D8" s="14" t="s">
        <v>33</v>
      </c>
      <c r="E8" s="15">
        <v>500</v>
      </c>
      <c r="F8" s="15">
        <v>600</v>
      </c>
      <c r="G8" s="15">
        <v>700</v>
      </c>
      <c r="H8" s="15">
        <v>800</v>
      </c>
      <c r="I8" s="16">
        <v>900</v>
      </c>
      <c r="J8" s="16">
        <v>1200</v>
      </c>
      <c r="K8" s="16">
        <v>1500</v>
      </c>
      <c r="L8" s="16">
        <v>1700</v>
      </c>
      <c r="M8" s="16">
        <v>1900</v>
      </c>
      <c r="N8" s="16">
        <v>2100</v>
      </c>
      <c r="O8" s="16">
        <v>2500</v>
      </c>
      <c r="P8" s="16">
        <v>2800</v>
      </c>
      <c r="Q8" s="30"/>
    </row>
    <row r="9" spans="1:17">
      <c r="D9" s="14" t="s">
        <v>34</v>
      </c>
      <c r="E9" s="15">
        <v>0</v>
      </c>
      <c r="F9" s="15">
        <v>50</v>
      </c>
      <c r="G9" s="15">
        <v>150</v>
      </c>
      <c r="H9" s="15">
        <v>250</v>
      </c>
      <c r="I9" s="16">
        <v>500</v>
      </c>
      <c r="J9" s="16">
        <v>1000</v>
      </c>
      <c r="K9" s="16">
        <v>1500</v>
      </c>
      <c r="L9" s="16">
        <v>2000</v>
      </c>
      <c r="M9" s="16">
        <v>3000</v>
      </c>
      <c r="N9" s="16">
        <v>4000</v>
      </c>
      <c r="O9" s="16">
        <v>5000</v>
      </c>
      <c r="P9" s="16">
        <v>6000</v>
      </c>
      <c r="Q9" s="32">
        <v>0</v>
      </c>
    </row>
    <row r="10" spans="1:17">
      <c r="D10" s="5"/>
      <c r="E10" s="10"/>
      <c r="F10" s="10"/>
      <c r="G10" s="10"/>
      <c r="H10" s="10"/>
      <c r="I10" s="2"/>
      <c r="J10" s="2"/>
      <c r="K10" s="2"/>
      <c r="L10" s="2"/>
      <c r="M10" s="2"/>
      <c r="N10" s="2"/>
      <c r="O10" s="2"/>
      <c r="P10" s="2"/>
      <c r="Q10" s="30"/>
    </row>
    <row r="11" spans="1:17">
      <c r="D11" s="11" t="s">
        <v>36</v>
      </c>
      <c r="E11" s="17">
        <f>E12+E19+E28+E33+E36</f>
        <v>3345</v>
      </c>
      <c r="F11" s="17">
        <f>F12+F19+F28+F33+F36</f>
        <v>5503.5</v>
      </c>
      <c r="G11" s="17">
        <f>G12+G19+G28+G33+G36</f>
        <v>7842.5</v>
      </c>
      <c r="H11" s="17">
        <f>H12+H19+H28+H33+H36</f>
        <v>9681.5</v>
      </c>
      <c r="I11" s="18">
        <f>I12+I19+I28+I33+I36</f>
        <v>8642</v>
      </c>
      <c r="J11" s="18">
        <f>J12+J19+J28+J33+J36</f>
        <v>10614</v>
      </c>
      <c r="K11" s="18">
        <f>K12+K19+K28+K33+K36</f>
        <v>12038</v>
      </c>
      <c r="L11" s="18">
        <f>L12+L19+L28+L33+L36</f>
        <v>10459</v>
      </c>
      <c r="M11" s="18">
        <f>M12+M19+M28+M33+M36</f>
        <v>10495</v>
      </c>
      <c r="N11" s="18">
        <f>N12+N19+N28+N33+N36</f>
        <v>16531</v>
      </c>
      <c r="O11" s="18">
        <f>O12+O19+O28+O33+O36</f>
        <v>10573</v>
      </c>
      <c r="P11" s="18">
        <f>P12+P19+P28+P33+P36</f>
        <v>10612</v>
      </c>
      <c r="Q11" s="33">
        <f>Q12+Q19+Q28+Q33+Q36</f>
        <v>90631.5</v>
      </c>
    </row>
    <row r="12" spans="1:17">
      <c r="D12" s="11" t="s">
        <v>37</v>
      </c>
      <c r="E12" s="19">
        <f>SUM(E13:E18)</f>
        <v>2880</v>
      </c>
      <c r="F12" s="19">
        <f>SUM(F13:F18)</f>
        <v>2148</v>
      </c>
      <c r="G12" s="19">
        <f>SUM(G13:G18)</f>
        <v>3602</v>
      </c>
      <c r="H12" s="19">
        <f>SUM(H13:H18)</f>
        <v>2980</v>
      </c>
      <c r="I12" s="20">
        <f>SUM(I13:I18)</f>
        <v>5480</v>
      </c>
      <c r="J12" s="20">
        <f>SUM(J13:J18)</f>
        <v>6028</v>
      </c>
      <c r="K12" s="20">
        <f>SUM(K13:K18)</f>
        <v>6028</v>
      </c>
      <c r="L12" s="20">
        <f>SUM(L13:L18)</f>
        <v>6028</v>
      </c>
      <c r="M12" s="20">
        <f>SUM(M13:M18)</f>
        <v>6428</v>
      </c>
      <c r="N12" s="20">
        <f>SUM(N13:N18)</f>
        <v>6428</v>
      </c>
      <c r="O12" s="20">
        <f>SUM(O13:O18)</f>
        <v>6428</v>
      </c>
      <c r="P12" s="20">
        <f>SUM(P13:P18)</f>
        <v>6428</v>
      </c>
      <c r="Q12" s="34">
        <f>SUM(Q13:Q18)</f>
        <v>54486</v>
      </c>
    </row>
    <row r="13" spans="1:17">
      <c r="D13" s="14" t="s">
        <v>38</v>
      </c>
      <c r="E13" s="21">
        <v>400</v>
      </c>
      <c r="F13" s="21">
        <v>400</v>
      </c>
      <c r="G13" s="21">
        <v>400</v>
      </c>
      <c r="H13" s="21">
        <v>400</v>
      </c>
      <c r="I13" s="22">
        <v>400</v>
      </c>
      <c r="J13" s="22">
        <v>400</v>
      </c>
      <c r="K13" s="22">
        <v>400</v>
      </c>
      <c r="L13" s="22">
        <v>400</v>
      </c>
      <c r="M13" s="22">
        <v>800</v>
      </c>
      <c r="N13" s="22">
        <v>800</v>
      </c>
      <c r="O13" s="22">
        <v>800</v>
      </c>
      <c r="P13" s="22">
        <v>800</v>
      </c>
      <c r="Q13" s="35">
        <v>0</v>
      </c>
    </row>
    <row r="14" spans="1:17">
      <c r="D14" s="14" t="s">
        <v>32</v>
      </c>
      <c r="E14" s="21">
        <v>1480</v>
      </c>
      <c r="F14" s="21">
        <v>748</v>
      </c>
      <c r="G14" s="21">
        <v>235</v>
      </c>
      <c r="H14" s="21">
        <v>0</v>
      </c>
      <c r="I14" s="22">
        <v>2500</v>
      </c>
      <c r="J14" s="22">
        <v>1500</v>
      </c>
      <c r="K14" s="22">
        <v>1500</v>
      </c>
      <c r="L14" s="22">
        <v>1500</v>
      </c>
      <c r="M14" s="22">
        <v>1500</v>
      </c>
      <c r="N14" s="22">
        <v>1500</v>
      </c>
      <c r="O14" s="22">
        <v>1500</v>
      </c>
      <c r="P14" s="22">
        <v>1500</v>
      </c>
      <c r="Q14" s="35">
        <f>SUM(E14:P14)</f>
        <v>15463</v>
      </c>
    </row>
    <row r="15" spans="1:17">
      <c r="D15" s="14" t="s">
        <v>0</v>
      </c>
      <c r="E15" s="21">
        <v>1000</v>
      </c>
      <c r="F15" s="21">
        <v>1000</v>
      </c>
      <c r="G15" s="21">
        <v>1000</v>
      </c>
      <c r="H15" s="21">
        <v>1000</v>
      </c>
      <c r="I15" s="22">
        <v>1000</v>
      </c>
      <c r="J15" s="22">
        <v>1000</v>
      </c>
      <c r="K15" s="22">
        <v>1000</v>
      </c>
      <c r="L15" s="22">
        <v>1000</v>
      </c>
      <c r="M15" s="22">
        <v>1000</v>
      </c>
      <c r="N15" s="22">
        <v>1000</v>
      </c>
      <c r="O15" s="22">
        <v>1000</v>
      </c>
      <c r="P15" s="22">
        <v>1000</v>
      </c>
      <c r="Q15" s="35">
        <f t="shared" ref="Q15:Q18" si="2">SUM(E15:P15)</f>
        <v>12000</v>
      </c>
    </row>
    <row r="16" spans="1:17">
      <c r="D16" s="14" t="s">
        <v>39</v>
      </c>
      <c r="E16" s="37">
        <v>0</v>
      </c>
      <c r="F16" s="37">
        <v>0</v>
      </c>
      <c r="G16" s="21">
        <v>0</v>
      </c>
      <c r="H16" s="21">
        <v>0</v>
      </c>
      <c r="I16" s="22">
        <v>0</v>
      </c>
      <c r="J16" s="22">
        <f>1200</f>
        <v>1200</v>
      </c>
      <c r="K16" s="22">
        <f>1200</f>
        <v>1200</v>
      </c>
      <c r="L16" s="22">
        <f>1200</f>
        <v>1200</v>
      </c>
      <c r="M16" s="22">
        <f>1200</f>
        <v>1200</v>
      </c>
      <c r="N16" s="22">
        <f>1200</f>
        <v>1200</v>
      </c>
      <c r="O16" s="22">
        <f>1200</f>
        <v>1200</v>
      </c>
      <c r="P16" s="22">
        <f>1200</f>
        <v>1200</v>
      </c>
      <c r="Q16" s="35">
        <f t="shared" si="2"/>
        <v>8400</v>
      </c>
    </row>
    <row r="17" spans="4:17">
      <c r="D17" s="14" t="s">
        <v>40</v>
      </c>
      <c r="E17" s="21">
        <v>0</v>
      </c>
      <c r="F17" s="21">
        <v>0</v>
      </c>
      <c r="G17" s="21">
        <f>1300</f>
        <v>1300</v>
      </c>
      <c r="H17" s="21">
        <f>1000</f>
        <v>1000</v>
      </c>
      <c r="I17" s="22">
        <f>1000</f>
        <v>1000</v>
      </c>
      <c r="J17" s="22">
        <f>1000</f>
        <v>1000</v>
      </c>
      <c r="K17" s="22">
        <f>1000</f>
        <v>1000</v>
      </c>
      <c r="L17" s="22">
        <f>1000</f>
        <v>1000</v>
      </c>
      <c r="M17" s="22">
        <f>1000</f>
        <v>1000</v>
      </c>
      <c r="N17" s="22">
        <f>1000</f>
        <v>1000</v>
      </c>
      <c r="O17" s="22">
        <f>1000</f>
        <v>1000</v>
      </c>
      <c r="P17" s="22">
        <f>1000</f>
        <v>1000</v>
      </c>
      <c r="Q17" s="35">
        <f t="shared" si="2"/>
        <v>10300</v>
      </c>
    </row>
    <row r="18" spans="4:17">
      <c r="D18" s="14" t="s">
        <v>41</v>
      </c>
      <c r="E18" s="21">
        <v>0</v>
      </c>
      <c r="F18" s="21">
        <v>0</v>
      </c>
      <c r="G18" s="21">
        <f>0.29*(SUM(G15:G17))</f>
        <v>667</v>
      </c>
      <c r="H18" s="21">
        <f>0.29*(SUM(H15:H17))</f>
        <v>580</v>
      </c>
      <c r="I18" s="22">
        <f>0.29*(SUM(I15:I17))</f>
        <v>580</v>
      </c>
      <c r="J18" s="22">
        <f>0.29*(SUM(J15:J17))</f>
        <v>927.99999999999989</v>
      </c>
      <c r="K18" s="22">
        <f>0.29*(SUM(K15:K17))</f>
        <v>927.99999999999989</v>
      </c>
      <c r="L18" s="22">
        <f>0.29*(SUM(L15:L17))</f>
        <v>927.99999999999989</v>
      </c>
      <c r="M18" s="22">
        <f>0.29*(SUM(M15:M17))</f>
        <v>927.99999999999989</v>
      </c>
      <c r="N18" s="22">
        <f>0.29*(SUM(N15:N17))</f>
        <v>927.99999999999989</v>
      </c>
      <c r="O18" s="22">
        <f>0.29*(SUM(O15:O17))</f>
        <v>927.99999999999989</v>
      </c>
      <c r="P18" s="22">
        <f>0.29*(SUM(P15:P17))</f>
        <v>927.99999999999989</v>
      </c>
      <c r="Q18" s="35">
        <f t="shared" si="2"/>
        <v>8323</v>
      </c>
    </row>
    <row r="19" spans="4:17">
      <c r="D19" s="11" t="s">
        <v>14</v>
      </c>
      <c r="E19" s="19">
        <f>SUM(E20:E27)</f>
        <v>15</v>
      </c>
      <c r="F19" s="19">
        <f t="shared" ref="F19:Q19" si="3">SUM(F20:F27)</f>
        <v>1405.5</v>
      </c>
      <c r="G19" s="19">
        <f t="shared" si="3"/>
        <v>1325.5</v>
      </c>
      <c r="H19" s="19">
        <f t="shared" si="3"/>
        <v>1631.5</v>
      </c>
      <c r="I19" s="20">
        <f t="shared" si="3"/>
        <v>1892</v>
      </c>
      <c r="J19" s="20">
        <f t="shared" si="3"/>
        <v>2416</v>
      </c>
      <c r="K19" s="20">
        <f t="shared" si="3"/>
        <v>2440</v>
      </c>
      <c r="L19" s="20">
        <f t="shared" si="3"/>
        <v>2461</v>
      </c>
      <c r="M19" s="20">
        <f t="shared" si="3"/>
        <v>2497</v>
      </c>
      <c r="N19" s="20">
        <f t="shared" si="3"/>
        <v>2533</v>
      </c>
      <c r="O19" s="20">
        <f t="shared" si="3"/>
        <v>2575</v>
      </c>
      <c r="P19" s="20">
        <f t="shared" si="3"/>
        <v>2614</v>
      </c>
      <c r="Q19" s="34">
        <f t="shared" si="3"/>
        <v>23805.5</v>
      </c>
    </row>
    <row r="20" spans="4:17">
      <c r="D20" s="14" t="s">
        <v>7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35">
        <f>SUM(E20:P20)</f>
        <v>0</v>
      </c>
    </row>
    <row r="21" spans="4:17">
      <c r="D21" s="14" t="s">
        <v>3</v>
      </c>
      <c r="E21" s="21">
        <v>0</v>
      </c>
      <c r="F21" s="21">
        <v>1386</v>
      </c>
      <c r="G21" s="21">
        <v>1000</v>
      </c>
      <c r="H21" s="21">
        <v>1250</v>
      </c>
      <c r="I21" s="22">
        <v>1500</v>
      </c>
      <c r="J21" s="22">
        <v>2000</v>
      </c>
      <c r="K21" s="22">
        <v>2000</v>
      </c>
      <c r="L21" s="22">
        <v>2000</v>
      </c>
      <c r="M21" s="22">
        <v>2000</v>
      </c>
      <c r="N21" s="22">
        <v>2000</v>
      </c>
      <c r="O21" s="22">
        <v>2000</v>
      </c>
      <c r="P21" s="22">
        <v>2000</v>
      </c>
      <c r="Q21" s="35">
        <f t="shared" ref="Q21:Q27" si="4">SUM(E21:P21)</f>
        <v>19136</v>
      </c>
    </row>
    <row r="22" spans="4:17">
      <c r="D22" s="14" t="s">
        <v>6</v>
      </c>
      <c r="E22" s="21">
        <v>0</v>
      </c>
      <c r="F22" s="21">
        <v>0</v>
      </c>
      <c r="G22" s="21">
        <v>300</v>
      </c>
      <c r="H22" s="21">
        <v>350</v>
      </c>
      <c r="I22" s="22">
        <v>350</v>
      </c>
      <c r="J22" s="22">
        <v>350</v>
      </c>
      <c r="K22" s="22">
        <v>350</v>
      </c>
      <c r="L22" s="22">
        <v>350</v>
      </c>
      <c r="M22" s="22">
        <v>350</v>
      </c>
      <c r="N22" s="22">
        <v>350</v>
      </c>
      <c r="O22" s="22">
        <v>350</v>
      </c>
      <c r="P22" s="22">
        <v>350</v>
      </c>
      <c r="Q22" s="35">
        <f t="shared" si="4"/>
        <v>3450</v>
      </c>
    </row>
    <row r="23" spans="4:17">
      <c r="D23" s="14" t="s">
        <v>4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35">
        <f t="shared" si="4"/>
        <v>0</v>
      </c>
    </row>
    <row r="24" spans="4:17">
      <c r="D24" s="14" t="s">
        <v>8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35">
        <f t="shared" si="4"/>
        <v>0</v>
      </c>
    </row>
    <row r="25" spans="4:17">
      <c r="D25" s="14" t="s">
        <v>5</v>
      </c>
      <c r="E25" s="21">
        <v>0</v>
      </c>
      <c r="F25" s="21">
        <v>0</v>
      </c>
      <c r="G25" s="21">
        <v>0</v>
      </c>
      <c r="H25" s="21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35">
        <f t="shared" si="4"/>
        <v>0</v>
      </c>
    </row>
    <row r="26" spans="4:17">
      <c r="D26" s="14" t="s">
        <v>9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35">
        <f t="shared" si="4"/>
        <v>0</v>
      </c>
    </row>
    <row r="27" spans="4:17">
      <c r="D27" s="14" t="s">
        <v>1</v>
      </c>
      <c r="E27" s="21">
        <f>E7*0.03</f>
        <v>15</v>
      </c>
      <c r="F27" s="21">
        <f>F7*0.03</f>
        <v>19.5</v>
      </c>
      <c r="G27" s="21">
        <f>G7*0.03</f>
        <v>25.5</v>
      </c>
      <c r="H27" s="21">
        <f>H7*0.03</f>
        <v>31.5</v>
      </c>
      <c r="I27" s="22">
        <f>I7*0.03</f>
        <v>42</v>
      </c>
      <c r="J27" s="22">
        <f>J7*0.03</f>
        <v>66</v>
      </c>
      <c r="K27" s="22">
        <f>K7*0.03</f>
        <v>90</v>
      </c>
      <c r="L27" s="22">
        <f>L7*0.03</f>
        <v>111</v>
      </c>
      <c r="M27" s="22">
        <f>M7*0.03</f>
        <v>147</v>
      </c>
      <c r="N27" s="22">
        <f>N7*0.03</f>
        <v>183</v>
      </c>
      <c r="O27" s="22">
        <f>O7*0.03</f>
        <v>225</v>
      </c>
      <c r="P27" s="22">
        <f>P7*0.03</f>
        <v>264</v>
      </c>
      <c r="Q27" s="35">
        <f t="shared" si="4"/>
        <v>1219.5</v>
      </c>
    </row>
    <row r="28" spans="4:17">
      <c r="D28" s="11" t="s">
        <v>12</v>
      </c>
      <c r="E28" s="19">
        <f>SUM(E29:E32)</f>
        <v>150</v>
      </c>
      <c r="F28" s="19">
        <f t="shared" ref="F28:P28" si="5">SUM(F29:F32)</f>
        <v>400</v>
      </c>
      <c r="G28" s="19">
        <f t="shared" si="5"/>
        <v>400</v>
      </c>
      <c r="H28" s="19">
        <f t="shared" si="5"/>
        <v>370</v>
      </c>
      <c r="I28" s="20">
        <f t="shared" si="5"/>
        <v>370</v>
      </c>
      <c r="J28" s="20">
        <f t="shared" si="5"/>
        <v>370</v>
      </c>
      <c r="K28" s="20">
        <f t="shared" si="5"/>
        <v>370</v>
      </c>
      <c r="L28" s="20">
        <f t="shared" si="5"/>
        <v>370</v>
      </c>
      <c r="M28" s="20">
        <f t="shared" si="5"/>
        <v>370</v>
      </c>
      <c r="N28" s="20">
        <f t="shared" si="5"/>
        <v>370</v>
      </c>
      <c r="O28" s="20">
        <f t="shared" si="5"/>
        <v>370</v>
      </c>
      <c r="P28" s="20">
        <f t="shared" si="5"/>
        <v>370</v>
      </c>
      <c r="Q28" s="34">
        <f>P28*12</f>
        <v>4440</v>
      </c>
    </row>
    <row r="29" spans="4:17">
      <c r="D29" s="14" t="s">
        <v>10</v>
      </c>
      <c r="E29" s="21">
        <v>0</v>
      </c>
      <c r="F29" s="21">
        <v>100</v>
      </c>
      <c r="G29" s="21">
        <v>120</v>
      </c>
      <c r="H29" s="21">
        <v>120</v>
      </c>
      <c r="I29" s="22">
        <v>120</v>
      </c>
      <c r="J29" s="22">
        <v>120</v>
      </c>
      <c r="K29" s="22">
        <v>120</v>
      </c>
      <c r="L29" s="22">
        <v>120</v>
      </c>
      <c r="M29" s="22">
        <v>120</v>
      </c>
      <c r="N29" s="22">
        <v>120</v>
      </c>
      <c r="O29" s="22">
        <v>120</v>
      </c>
      <c r="P29" s="22">
        <v>120</v>
      </c>
      <c r="Q29" s="35">
        <v>120</v>
      </c>
    </row>
    <row r="30" spans="4:17">
      <c r="D30" s="14" t="s">
        <v>11</v>
      </c>
      <c r="E30" s="21">
        <v>0</v>
      </c>
      <c r="F30" s="21">
        <v>50</v>
      </c>
      <c r="G30" s="21">
        <v>0</v>
      </c>
      <c r="H30" s="21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35">
        <v>0</v>
      </c>
    </row>
    <row r="31" spans="4:17">
      <c r="D31" s="14" t="s">
        <v>13</v>
      </c>
      <c r="E31" s="21">
        <v>150</v>
      </c>
      <c r="F31" s="21">
        <v>250</v>
      </c>
      <c r="G31" s="21">
        <v>280</v>
      </c>
      <c r="H31" s="21">
        <v>250</v>
      </c>
      <c r="I31" s="22">
        <v>250</v>
      </c>
      <c r="J31" s="22">
        <v>250</v>
      </c>
      <c r="K31" s="22">
        <v>250</v>
      </c>
      <c r="L31" s="22">
        <v>250</v>
      </c>
      <c r="M31" s="22">
        <v>250</v>
      </c>
      <c r="N31" s="22">
        <v>250</v>
      </c>
      <c r="O31" s="22">
        <v>250</v>
      </c>
      <c r="P31" s="22">
        <v>250</v>
      </c>
      <c r="Q31" s="35">
        <v>100</v>
      </c>
    </row>
    <row r="32" spans="4:17">
      <c r="D32" s="14" t="s">
        <v>45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35">
        <v>0</v>
      </c>
    </row>
    <row r="33" spans="4:17">
      <c r="D33" s="11" t="s">
        <v>2</v>
      </c>
      <c r="E33" s="19">
        <f>SUM(E34:E35)</f>
        <v>0</v>
      </c>
      <c r="F33" s="19">
        <f t="shared" ref="F33:Q33" si="6">SUM(F34:F35)</f>
        <v>1350</v>
      </c>
      <c r="G33" s="19">
        <f t="shared" si="6"/>
        <v>2260</v>
      </c>
      <c r="H33" s="19">
        <f t="shared" si="6"/>
        <v>600</v>
      </c>
      <c r="I33" s="20">
        <f t="shared" si="6"/>
        <v>600</v>
      </c>
      <c r="J33" s="20">
        <f t="shared" si="6"/>
        <v>600</v>
      </c>
      <c r="K33" s="20">
        <f t="shared" si="6"/>
        <v>2600</v>
      </c>
      <c r="L33" s="20">
        <f t="shared" si="6"/>
        <v>600</v>
      </c>
      <c r="M33" s="20">
        <f t="shared" si="6"/>
        <v>600</v>
      </c>
      <c r="N33" s="20">
        <f t="shared" si="6"/>
        <v>6600</v>
      </c>
      <c r="O33" s="20">
        <f t="shared" si="6"/>
        <v>600</v>
      </c>
      <c r="P33" s="20">
        <f t="shared" si="6"/>
        <v>600</v>
      </c>
      <c r="Q33" s="34">
        <f t="shared" si="6"/>
        <v>700</v>
      </c>
    </row>
    <row r="34" spans="4:17">
      <c r="D34" s="14" t="s">
        <v>46</v>
      </c>
      <c r="E34" s="21">
        <v>0</v>
      </c>
      <c r="F34" s="21">
        <v>1350</v>
      </c>
      <c r="G34" s="21">
        <v>600</v>
      </c>
      <c r="H34" s="21">
        <v>600</v>
      </c>
      <c r="I34" s="22">
        <v>600</v>
      </c>
      <c r="J34" s="22">
        <v>600</v>
      </c>
      <c r="K34" s="22">
        <v>600</v>
      </c>
      <c r="L34" s="22">
        <v>600</v>
      </c>
      <c r="M34" s="22">
        <v>600</v>
      </c>
      <c r="N34" s="22">
        <v>600</v>
      </c>
      <c r="O34" s="22">
        <v>600</v>
      </c>
      <c r="P34" s="22">
        <v>600</v>
      </c>
      <c r="Q34" s="35">
        <v>700</v>
      </c>
    </row>
    <row r="35" spans="4:17">
      <c r="D35" s="14" t="s">
        <v>47</v>
      </c>
      <c r="E35" s="21">
        <v>0</v>
      </c>
      <c r="F35" s="21">
        <v>0</v>
      </c>
      <c r="G35" s="21">
        <v>1660</v>
      </c>
      <c r="H35" s="21">
        <v>0</v>
      </c>
      <c r="I35" s="22">
        <v>0</v>
      </c>
      <c r="J35" s="22">
        <v>0</v>
      </c>
      <c r="K35" s="22">
        <v>2000</v>
      </c>
      <c r="L35" s="22">
        <v>0</v>
      </c>
      <c r="M35" s="22">
        <v>0</v>
      </c>
      <c r="N35" s="22">
        <v>6000</v>
      </c>
      <c r="O35" s="22">
        <v>0</v>
      </c>
      <c r="P35" s="22">
        <v>0</v>
      </c>
      <c r="Q35" s="35">
        <v>0</v>
      </c>
    </row>
    <row r="36" spans="4:17">
      <c r="D36" s="11" t="s">
        <v>49</v>
      </c>
      <c r="E36" s="19">
        <f>SUM(E37:E38)</f>
        <v>300</v>
      </c>
      <c r="F36" s="19">
        <f t="shared" ref="F36:P36" si="7">SUM(F37:F38)</f>
        <v>200</v>
      </c>
      <c r="G36" s="19">
        <f t="shared" si="7"/>
        <v>255</v>
      </c>
      <c r="H36" s="19">
        <f t="shared" si="7"/>
        <v>4100</v>
      </c>
      <c r="I36" s="20">
        <f t="shared" si="7"/>
        <v>300</v>
      </c>
      <c r="J36" s="20">
        <f t="shared" si="7"/>
        <v>1200</v>
      </c>
      <c r="K36" s="20">
        <f t="shared" si="7"/>
        <v>600</v>
      </c>
      <c r="L36" s="20">
        <f t="shared" si="7"/>
        <v>1000</v>
      </c>
      <c r="M36" s="20">
        <f t="shared" si="7"/>
        <v>600</v>
      </c>
      <c r="N36" s="20">
        <f t="shared" si="7"/>
        <v>600</v>
      </c>
      <c r="O36" s="20">
        <f t="shared" si="7"/>
        <v>600</v>
      </c>
      <c r="P36" s="20">
        <f t="shared" si="7"/>
        <v>600</v>
      </c>
      <c r="Q36" s="34">
        <f>P36*12</f>
        <v>7200</v>
      </c>
    </row>
    <row r="37" spans="4:17">
      <c r="D37" s="5" t="s">
        <v>48</v>
      </c>
      <c r="E37" s="21">
        <v>250</v>
      </c>
      <c r="F37" s="21">
        <v>100</v>
      </c>
      <c r="G37" s="21">
        <f>75</f>
        <v>75</v>
      </c>
      <c r="H37" s="21">
        <v>100</v>
      </c>
      <c r="I37" s="22">
        <v>100</v>
      </c>
      <c r="J37" s="22">
        <v>1000</v>
      </c>
      <c r="K37" s="22">
        <v>100</v>
      </c>
      <c r="L37" s="22">
        <v>500</v>
      </c>
      <c r="M37" s="22">
        <v>100</v>
      </c>
      <c r="N37" s="22">
        <v>100</v>
      </c>
      <c r="O37" s="22">
        <v>100</v>
      </c>
      <c r="P37" s="22">
        <v>100</v>
      </c>
      <c r="Q37" s="35">
        <v>0</v>
      </c>
    </row>
    <row r="38" spans="4:17">
      <c r="D38" s="5" t="s">
        <v>50</v>
      </c>
      <c r="E38" s="21">
        <v>50</v>
      </c>
      <c r="F38" s="21">
        <v>100</v>
      </c>
      <c r="G38" s="21">
        <f>180</f>
        <v>180</v>
      </c>
      <c r="H38" s="21">
        <f>3500+500</f>
        <v>4000</v>
      </c>
      <c r="I38" s="22">
        <v>200</v>
      </c>
      <c r="J38" s="22">
        <v>200</v>
      </c>
      <c r="K38" s="22">
        <v>500</v>
      </c>
      <c r="L38" s="22">
        <v>500</v>
      </c>
      <c r="M38" s="22">
        <v>500</v>
      </c>
      <c r="N38" s="22">
        <v>500</v>
      </c>
      <c r="O38" s="22">
        <v>500</v>
      </c>
      <c r="P38" s="22">
        <v>500</v>
      </c>
      <c r="Q38" s="35">
        <v>200</v>
      </c>
    </row>
    <row r="39" spans="4:17">
      <c r="D39" s="5"/>
      <c r="E39" s="10"/>
      <c r="F39" s="10"/>
      <c r="G39" s="10"/>
      <c r="H39" s="10"/>
      <c r="I39" s="2"/>
      <c r="J39" s="2"/>
      <c r="K39" s="2"/>
      <c r="L39" s="2"/>
      <c r="M39" s="2"/>
      <c r="N39" s="2"/>
      <c r="O39" s="2"/>
      <c r="P39" s="2"/>
      <c r="Q39" s="30"/>
    </row>
    <row r="40" spans="4:17">
      <c r="D40" s="5" t="s">
        <v>15</v>
      </c>
      <c r="E40" s="23">
        <f>E7-E11</f>
        <v>-2845</v>
      </c>
      <c r="F40" s="23">
        <f>F7-F11</f>
        <v>-4853.5</v>
      </c>
      <c r="G40" s="23">
        <f>G7-G11</f>
        <v>-6992.5</v>
      </c>
      <c r="H40" s="23">
        <f>H7-H11</f>
        <v>-8631.5</v>
      </c>
      <c r="I40" s="24">
        <f>I7-I11</f>
        <v>-7242</v>
      </c>
      <c r="J40" s="24">
        <f>J7-J11</f>
        <v>-8414</v>
      </c>
      <c r="K40" s="24">
        <f>K7-K11</f>
        <v>-9038</v>
      </c>
      <c r="L40" s="24">
        <f>L7-L11</f>
        <v>-6759</v>
      </c>
      <c r="M40" s="24">
        <f>M7-M11</f>
        <v>-5595</v>
      </c>
      <c r="N40" s="24">
        <f>N7-N11</f>
        <v>-10431</v>
      </c>
      <c r="O40" s="24">
        <f>O7-O11</f>
        <v>-3073</v>
      </c>
      <c r="P40" s="24">
        <f>P7-P11</f>
        <v>-1812</v>
      </c>
      <c r="Q40" s="36">
        <f>Q7-Q11</f>
        <v>-49981.5</v>
      </c>
    </row>
    <row r="41" spans="4:17">
      <c r="D41" s="5" t="s">
        <v>51</v>
      </c>
      <c r="E41" s="19">
        <v>0</v>
      </c>
      <c r="F41" s="19">
        <v>25000</v>
      </c>
      <c r="G41" s="19">
        <v>0</v>
      </c>
      <c r="H41" s="19">
        <v>0</v>
      </c>
      <c r="I41" s="20">
        <v>50000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50000</v>
      </c>
      <c r="P41" s="20">
        <v>0</v>
      </c>
      <c r="Q41" s="34">
        <v>0</v>
      </c>
    </row>
    <row r="42" spans="4:17" ht="16" thickBot="1">
      <c r="D42" s="25" t="s">
        <v>16</v>
      </c>
      <c r="E42" s="26">
        <v>10000</v>
      </c>
      <c r="F42" s="26">
        <f>SUM(F40:F41)+E42</f>
        <v>30146.5</v>
      </c>
      <c r="G42" s="26">
        <f>SUM(G40:G41)+F42</f>
        <v>23154</v>
      </c>
      <c r="H42" s="27">
        <f>SUM(H40:H41)+G42</f>
        <v>14522.5</v>
      </c>
      <c r="I42" s="27">
        <f>SUM(I40:I41)+H42</f>
        <v>57280.5</v>
      </c>
      <c r="J42" s="27">
        <f>SUM(J40:J41)+I42</f>
        <v>48866.5</v>
      </c>
      <c r="K42" s="27">
        <f>SUM(K40:K41)+J42</f>
        <v>39828.5</v>
      </c>
      <c r="L42" s="27">
        <f>SUM(L40:L41)+K42</f>
        <v>33069.5</v>
      </c>
      <c r="M42" s="27">
        <f>SUM(M40:M41)+L42</f>
        <v>27474.5</v>
      </c>
      <c r="N42" s="27">
        <f>SUM(N40:N41)+M42</f>
        <v>17043.5</v>
      </c>
      <c r="O42" s="27">
        <f>SUM(O40:O41)+N42</f>
        <v>63970.5</v>
      </c>
      <c r="P42" s="27">
        <f>SUM(P40:P41)+O42</f>
        <v>62158.5</v>
      </c>
      <c r="Q42" s="39">
        <f>SUM(Q40:Q41)+P42</f>
        <v>12177</v>
      </c>
    </row>
  </sheetData>
  <mergeCells count="1">
    <mergeCell ref="E3:P3"/>
  </mergeCells>
  <conditionalFormatting sqref="K42">
    <cfRule type="cellIs" dxfId="4" priority="9" operator="lessThan">
      <formula>0</formula>
    </cfRule>
  </conditionalFormatting>
  <conditionalFormatting sqref="E42:P42">
    <cfRule type="cellIs" dxfId="3" priority="5" operator="lessThan">
      <formula>10000</formula>
    </cfRule>
    <cfRule type="colorScale" priority="6">
      <colorScale>
        <cfvo type="formula" val="$E$42&lt;0"/>
        <cfvo type="max"/>
        <color rgb="FFFF7128"/>
        <color rgb="FFFFEF9C"/>
      </colorScale>
    </cfRule>
    <cfRule type="colorScale" priority="7">
      <colorScale>
        <cfvo type="formula" val="&quot;&lt;0&quot;"/>
        <cfvo type="formula" val="0"/>
        <cfvo type="formula" val="&quot;&gt;0&quot;"/>
        <color rgb="FFFF7128"/>
        <color rgb="FFFFEB84"/>
        <color rgb="FF63BE7B"/>
      </colorScale>
    </cfRule>
    <cfRule type="cellIs" dxfId="2" priority="8" operator="lessThan">
      <formula>0</formula>
    </cfRule>
  </conditionalFormatting>
  <conditionalFormatting sqref="Q42">
    <cfRule type="cellIs" dxfId="1" priority="1" operator="lessThan">
      <formula>10000</formula>
    </cfRule>
    <cfRule type="colorScale" priority="2">
      <colorScale>
        <cfvo type="formula" val="$E$42&lt;0"/>
        <cfvo type="max"/>
        <color rgb="FFFF7128"/>
        <color rgb="FFFFEF9C"/>
      </colorScale>
    </cfRule>
    <cfRule type="colorScale" priority="3">
      <colorScale>
        <cfvo type="formula" val="&quot;&lt;0&quot;"/>
        <cfvo type="formula" val="0"/>
        <cfvo type="formula" val="&quot;&gt;0&quot;"/>
        <color rgb="FFFF7128"/>
        <color rgb="FFFFEB84"/>
        <color rgb="FF63BE7B"/>
      </colorScale>
    </cfRule>
    <cfRule type="cellIs" dxfId="0" priority="4" operator="lessThan">
      <formula>0</formula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Profit &amp; Loss 12 months</vt:lpstr>
    </vt:vector>
  </TitlesOfParts>
  <Manager/>
  <Company>Bootstrapping.me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Fabian Westerheide</dc:creator>
  <cp:keywords/>
  <dc:description/>
  <cp:lastModifiedBy>Fabian Westerheide</cp:lastModifiedBy>
  <dcterms:created xsi:type="dcterms:W3CDTF">2012-10-23T12:28:34Z</dcterms:created>
  <dcterms:modified xsi:type="dcterms:W3CDTF">2015-09-28T10:09:46Z</dcterms:modified>
  <cp:category/>
</cp:coreProperties>
</file>